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SOKA\Erstattung\Lohnausgleich\"/>
    </mc:Choice>
  </mc:AlternateContent>
  <workbookProtection workbookPassword="C250" lockStructure="1"/>
  <bookViews>
    <workbookView xWindow="0" yWindow="0" windowWidth="28800" windowHeight="12300"/>
  </bookViews>
  <sheets>
    <sheet name="Teilzeitgradrechner" sheetId="1" r:id="rId1"/>
    <sheet name="Veränderliche Parameter" sheetId="2" state="hidden" r:id="rId2"/>
  </sheets>
  <calcPr calcId="162913"/>
</workbook>
</file>

<file path=xl/calcChain.xml><?xml version="1.0" encoding="utf-8"?>
<calcChain xmlns="http://schemas.openxmlformats.org/spreadsheetml/2006/main">
  <c r="H26" i="1" l="1"/>
  <c r="C34" i="1" l="1"/>
  <c r="B14" i="1" l="1"/>
  <c r="G24" i="1" l="1"/>
  <c r="G34" i="1" l="1"/>
  <c r="E34" i="1" l="1"/>
  <c r="A1" i="1"/>
  <c r="H24" i="1" l="1"/>
  <c r="H38" i="1"/>
  <c r="B12" i="1" l="1"/>
  <c r="D100" i="1"/>
  <c r="E100" i="1"/>
  <c r="C32" i="1"/>
  <c r="H23" i="1"/>
  <c r="F100" i="1" l="1"/>
  <c r="E32" i="1"/>
  <c r="C37" i="1" s="1"/>
  <c r="C39" i="1"/>
  <c r="G38" i="1" l="1"/>
  <c r="E38" i="1" s="1"/>
  <c r="E46" i="1" s="1"/>
  <c r="D44" i="1" l="1"/>
  <c r="E44" i="1"/>
  <c r="D46" i="1"/>
  <c r="F46" i="1" s="1"/>
  <c r="F44" i="1" l="1"/>
</calcChain>
</file>

<file path=xl/sharedStrings.xml><?xml version="1.0" encoding="utf-8"?>
<sst xmlns="http://schemas.openxmlformats.org/spreadsheetml/2006/main" count="66" uniqueCount="60">
  <si>
    <t>Eingabefelder</t>
  </si>
  <si>
    <t xml:space="preserve">Ist die vereinbarte Arbeitszeit geringer als die tarifliche, so ist der Lohnausgleich im Verhältnis der </t>
  </si>
  <si>
    <t xml:space="preserve">im laufenden Kalenderjahr vergüteten Arbeitszeit zur tariflichen Arbeitszeit zu kürzen; bei der </t>
  </si>
  <si>
    <t xml:space="preserve">Ermittlung der vergüteten bzw. der tariflichen Arbeitszeit bleibt der Urlaub sowie der Lohnausgleich </t>
  </si>
  <si>
    <t xml:space="preserve">außer Betracht. </t>
  </si>
  <si>
    <t xml:space="preserve">Stundenlohn November: </t>
  </si>
  <si>
    <t xml:space="preserve">Anspruch LAG Vollzeit: </t>
  </si>
  <si>
    <t>Anspruch LAG Teilzeit:</t>
  </si>
  <si>
    <t>Lohnzahlungspflichtige Stunden Dezember</t>
  </si>
  <si>
    <t>Stunden MUV Krankheit</t>
  </si>
  <si>
    <t>LAG-Ist-Stunden Dezember</t>
  </si>
  <si>
    <t>Mögliche Arbeitsstunden Dezember (Vollzeit)</t>
  </si>
  <si>
    <t xml:space="preserve">Urlaubstage Dezember </t>
  </si>
  <si>
    <t xml:space="preserve">Teilzeitgrad = </t>
  </si>
  <si>
    <t xml:space="preserve"> = </t>
  </si>
  <si>
    <t>Rechenergebnis</t>
  </si>
  <si>
    <t>§ 5 Lohnausgleich bei verkürzter Arbeitszeit</t>
  </si>
  <si>
    <t xml:space="preserve"> ---------------------------------------------------------------------</t>
  </si>
  <si>
    <t xml:space="preserve"> --------------                                   ------------------------------------------------------</t>
  </si>
  <si>
    <t>Dez</t>
  </si>
  <si>
    <t>+</t>
  </si>
  <si>
    <t>=</t>
  </si>
  <si>
    <t>Jan</t>
  </si>
  <si>
    <t>Jan-Nov.</t>
  </si>
  <si>
    <t>Gesamt</t>
  </si>
  <si>
    <t xml:space="preserve"> + </t>
  </si>
  <si>
    <t>-</t>
  </si>
  <si>
    <t xml:space="preserve">ohne die Urlaubstage, für die eine Urlaubsabgeltung beantragt wurde. </t>
  </si>
  <si>
    <t xml:space="preserve">(Bitte Wert aus  AN-Kontoauszug/Liste TZ-Quote eintragen) </t>
  </si>
  <si>
    <t xml:space="preserve"> (mögl. Arbeitstd. Vollzeit)</t>
  </si>
  <si>
    <t>Veränderbare Parameter</t>
  </si>
  <si>
    <t>LAG-Periode:</t>
  </si>
  <si>
    <t>Kalenderjahr</t>
  </si>
  <si>
    <t>Parameter</t>
  </si>
  <si>
    <t>Wert</t>
  </si>
  <si>
    <t>Zelle</t>
  </si>
  <si>
    <t>A1</t>
  </si>
  <si>
    <t>Anzahl Arbeitsstunden Vollzeit</t>
  </si>
  <si>
    <t>F16</t>
  </si>
  <si>
    <t>Default-Werte Arbeitsstd. Dez.</t>
  </si>
  <si>
    <t>B13;  B15, H26</t>
  </si>
  <si>
    <t>G26, D44, E44, F44, D46, E46, F46</t>
  </si>
  <si>
    <t>Anzahl LAG-Tage Dezember</t>
  </si>
  <si>
    <t>Anzahl LAG-Tage Januar</t>
  </si>
  <si>
    <t>D44, D46</t>
  </si>
  <si>
    <t>E44, E46</t>
  </si>
  <si>
    <t>Maximalbetrag</t>
  </si>
  <si>
    <t>D44, E44, D46, E46</t>
  </si>
  <si>
    <t>bei kürzeren Beschäftigungszeiten bitte anpassen**)</t>
  </si>
  <si>
    <t>** Montag bis Donnerstag = 8 Soll-Stunden, Freitag = 7 Soll-Stunden (Ohne LAG-Tage)</t>
  </si>
  <si>
    <t>* z.B. behördlich nach dem Infektionsschutzgesetz angeordnete Quarantäne</t>
  </si>
  <si>
    <t>ansonsten Wert aus AN-Kontoauszug/Liste TZ-Quote eintragen).</t>
  </si>
  <si>
    <t>Maximal Urlausbtage Dezember</t>
  </si>
  <si>
    <t>G34</t>
  </si>
  <si>
    <t>(je Urlaubstag 7,8 Stunden)</t>
  </si>
  <si>
    <t>Stunden MUV Saison-KUG</t>
  </si>
  <si>
    <t>Stunden MUV KUG</t>
  </si>
  <si>
    <t>Stunden Sonstige*</t>
  </si>
  <si>
    <t>2024/25</t>
  </si>
  <si>
    <t>(1.864 Std. bei Vollzeitbeschäftigung im Jahr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</si>
</sst>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0.0"/>
    <numFmt numFmtId="165" formatCode="#,##0.00\ &quot;€&quot;"/>
  </numFmts>
  <fonts count="17" x14ac:knownFonts="1">
    <font>
      <sz val="11"/>
      <color theme="1"/>
      <name val="Calibri"/>
      <family val="2"/>
      <scheme val="minor"/>
    </font>
    <font>
      <b/>
      <u/>
      <sz val="13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9"/>
      <name val="Arial"/>
      <family val="2"/>
    </font>
    <font>
      <b/>
      <sz val="11"/>
      <color rgb="FFFFC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C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4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 applyProtection="1">
      <alignment horizontal="left"/>
    </xf>
    <xf numFmtId="4" fontId="0" fillId="0" borderId="0" xfId="0" applyNumberFormat="1" applyAlignment="1" applyProtection="1">
      <alignment horizontal="right"/>
    </xf>
    <xf numFmtId="0" fontId="5" fillId="0" borderId="0" xfId="0" applyFont="1" applyProtection="1"/>
    <xf numFmtId="164" fontId="0" fillId="0" borderId="0" xfId="0" applyNumberFormat="1" applyProtection="1"/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9" fillId="0" borderId="0" xfId="0" applyFont="1" applyProtection="1"/>
    <xf numFmtId="0" fontId="2" fillId="0" borderId="0" xfId="0" applyFont="1" applyProtection="1"/>
    <xf numFmtId="4" fontId="0" fillId="3" borderId="1" xfId="0" applyNumberFormat="1" applyFill="1" applyBorder="1" applyAlignment="1" applyProtection="1">
      <alignment horizontal="right"/>
    </xf>
    <xf numFmtId="4" fontId="0" fillId="0" borderId="0" xfId="0" applyNumberFormat="1" applyProtection="1"/>
    <xf numFmtId="1" fontId="0" fillId="2" borderId="0" xfId="0" applyNumberFormat="1" applyFill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right"/>
    </xf>
    <xf numFmtId="4" fontId="6" fillId="0" borderId="0" xfId="0" applyNumberFormat="1" applyFont="1" applyProtection="1"/>
    <xf numFmtId="4" fontId="2" fillId="0" borderId="0" xfId="0" applyNumberFormat="1" applyFont="1" applyAlignment="1" applyProtection="1">
      <alignment horizontal="center"/>
    </xf>
    <xf numFmtId="10" fontId="7" fillId="3" borderId="0" xfId="1" applyNumberFormat="1" applyFont="1" applyFill="1" applyAlignment="1" applyProtection="1">
      <alignment horizontal="center"/>
    </xf>
    <xf numFmtId="10" fontId="10" fillId="0" borderId="0" xfId="1" applyNumberFormat="1" applyFont="1" applyFill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165" fontId="0" fillId="0" borderId="0" xfId="0" applyNumberFormat="1" applyAlignment="1" applyProtection="1">
      <alignment horizontal="center"/>
    </xf>
    <xf numFmtId="165" fontId="2" fillId="0" borderId="0" xfId="0" applyNumberFormat="1" applyFont="1" applyAlignment="1" applyProtection="1">
      <alignment horizontal="center"/>
    </xf>
    <xf numFmtId="165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0" fillId="0" borderId="0" xfId="0" applyProtection="1">
      <protection locked="0"/>
    </xf>
    <xf numFmtId="165" fontId="8" fillId="0" borderId="0" xfId="0" applyNumberFormat="1" applyFont="1" applyAlignment="1" applyProtection="1">
      <alignment horizontal="center"/>
      <protection locked="0"/>
    </xf>
    <xf numFmtId="0" fontId="12" fillId="0" borderId="0" xfId="0" applyFont="1" applyProtection="1"/>
    <xf numFmtId="0" fontId="13" fillId="0" borderId="0" xfId="0" applyFont="1" applyProtection="1"/>
    <xf numFmtId="0" fontId="11" fillId="0" borderId="0" xfId="0" applyFont="1" applyProtection="1"/>
    <xf numFmtId="9" fontId="8" fillId="0" borderId="0" xfId="1" applyFont="1" applyFill="1" applyProtection="1"/>
    <xf numFmtId="44" fontId="11" fillId="3" borderId="0" xfId="2" applyFont="1" applyFill="1" applyAlignment="1" applyProtection="1">
      <alignment horizontal="center"/>
    </xf>
    <xf numFmtId="0" fontId="14" fillId="0" borderId="0" xfId="0" applyFont="1" applyProtection="1"/>
    <xf numFmtId="0" fontId="0" fillId="0" borderId="2" xfId="0" applyBorder="1" applyProtection="1"/>
    <xf numFmtId="0" fontId="15" fillId="0" borderId="0" xfId="0" applyFont="1" applyAlignment="1" applyProtection="1">
      <alignment horizontal="left"/>
    </xf>
    <xf numFmtId="0" fontId="16" fillId="0" borderId="0" xfId="0" applyFont="1" applyProtection="1"/>
    <xf numFmtId="0" fontId="11" fillId="0" borderId="0" xfId="0" applyFont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0" fillId="3" borderId="0" xfId="0" applyFill="1" applyAlignment="1" applyProtection="1">
      <alignment horizontal="center"/>
    </xf>
  </cellXfs>
  <cellStyles count="3">
    <cellStyle name="Prozent" xfId="1" builtinId="5"/>
    <cellStyle name="Standard" xfId="0" builtinId="0"/>
    <cellStyle name="Währung" xfId="2" builtinId="4"/>
  </cellStyles>
  <dxfs count="4"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C000"/>
      </font>
    </dxf>
    <dxf>
      <font>
        <b/>
        <i val="0"/>
        <color theme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>
      <selection activeCell="L35" sqref="L35"/>
    </sheetView>
  </sheetViews>
  <sheetFormatPr baseColWidth="10" defaultColWidth="11.44140625" defaultRowHeight="14.4" x14ac:dyDescent="0.3"/>
  <cols>
    <col min="1" max="1" width="4.33203125" style="32" customWidth="1"/>
    <col min="2" max="5" width="11.44140625" style="32"/>
    <col min="6" max="6" width="11.88671875" style="32" customWidth="1"/>
    <col min="7" max="16384" width="11.44140625" style="32"/>
  </cols>
  <sheetData>
    <row r="1" spans="1:12" ht="16.8" x14ac:dyDescent="0.3">
      <c r="A1" s="1" t="str">
        <f>"Berechnung Teilzeitgrad LAG-Zeitraum "&amp;'Veränderliche Parameter'!B4</f>
        <v>Berechnung Teilzeitgrad LAG-Zeitraum 2024/25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2" ht="16.8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44" t="s">
        <v>0</v>
      </c>
      <c r="B3" s="44"/>
      <c r="C3" s="45" t="s">
        <v>15</v>
      </c>
      <c r="D3" s="45"/>
      <c r="E3" s="2"/>
      <c r="F3" s="2"/>
      <c r="G3" s="2"/>
      <c r="H3" s="2"/>
      <c r="I3" s="2"/>
      <c r="J3" s="2"/>
      <c r="K3" s="2"/>
      <c r="L3" s="2"/>
    </row>
    <row r="4" spans="1:12" x14ac:dyDescent="0.3">
      <c r="A4" s="2"/>
      <c r="B4" s="2"/>
      <c r="C4" s="2"/>
      <c r="D4" s="2"/>
      <c r="E4" s="2"/>
      <c r="F4" s="3"/>
      <c r="G4" s="2"/>
      <c r="H4" s="2"/>
      <c r="I4" s="2"/>
      <c r="J4" s="2"/>
      <c r="K4" s="2"/>
      <c r="L4" s="2"/>
    </row>
    <row r="5" spans="1:12" x14ac:dyDescent="0.3">
      <c r="A5" s="2"/>
      <c r="B5" s="2"/>
      <c r="C5" s="4" t="s">
        <v>16</v>
      </c>
      <c r="D5" s="4"/>
      <c r="E5" s="2"/>
      <c r="F5" s="3"/>
      <c r="G5" s="2"/>
      <c r="H5" s="2"/>
      <c r="I5" s="2"/>
      <c r="J5" s="2"/>
      <c r="K5" s="2"/>
      <c r="L5" s="2"/>
    </row>
    <row r="6" spans="1:12" x14ac:dyDescent="0.3">
      <c r="A6" s="5" t="s">
        <v>1</v>
      </c>
      <c r="B6" s="2"/>
      <c r="C6" s="2"/>
      <c r="D6" s="2"/>
      <c r="E6" s="2"/>
      <c r="F6" s="3"/>
      <c r="G6" s="2"/>
      <c r="H6" s="2"/>
      <c r="I6" s="2"/>
      <c r="J6" s="2"/>
      <c r="K6" s="2"/>
      <c r="L6" s="2"/>
    </row>
    <row r="7" spans="1:12" x14ac:dyDescent="0.3">
      <c r="A7" s="5" t="s">
        <v>2</v>
      </c>
      <c r="B7" s="2"/>
      <c r="C7" s="2"/>
      <c r="D7" s="2"/>
      <c r="E7" s="2"/>
      <c r="F7" s="3"/>
      <c r="G7" s="2"/>
      <c r="H7" s="2"/>
      <c r="I7" s="2"/>
      <c r="J7" s="2"/>
      <c r="K7" s="2"/>
      <c r="L7" s="2"/>
    </row>
    <row r="8" spans="1:12" x14ac:dyDescent="0.3">
      <c r="A8" s="5" t="s">
        <v>3</v>
      </c>
      <c r="B8" s="2"/>
      <c r="C8" s="2"/>
      <c r="D8" s="2"/>
      <c r="E8" s="2"/>
      <c r="F8" s="3"/>
      <c r="G8" s="2"/>
      <c r="H8" s="2"/>
      <c r="I8" s="2"/>
      <c r="J8" s="2"/>
      <c r="K8" s="2"/>
      <c r="L8" s="2"/>
    </row>
    <row r="9" spans="1:12" x14ac:dyDescent="0.3">
      <c r="A9" s="2" t="s">
        <v>4</v>
      </c>
      <c r="B9" s="2"/>
      <c r="C9" s="2"/>
      <c r="D9" s="2"/>
      <c r="E9" s="2"/>
      <c r="F9" s="3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3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6" t="s">
        <v>23</v>
      </c>
      <c r="F11" s="6"/>
      <c r="G11" s="2"/>
      <c r="H11" s="2"/>
      <c r="I11" s="2"/>
      <c r="J11" s="2"/>
      <c r="K11" s="2"/>
      <c r="L11" s="2"/>
    </row>
    <row r="12" spans="1:12" x14ac:dyDescent="0.3">
      <c r="A12" s="2"/>
      <c r="B12" s="7" t="str">
        <f>"LAG-Ist-Stunden "&amp;'Veränderliche Parameter'!B5</f>
        <v>LAG-Ist-Stunden 2024</v>
      </c>
      <c r="C12" s="2"/>
      <c r="D12" s="2"/>
      <c r="E12" s="8">
        <v>0</v>
      </c>
      <c r="F12" s="9" t="s">
        <v>28</v>
      </c>
      <c r="G12" s="2"/>
      <c r="H12" s="2"/>
      <c r="I12" s="2"/>
      <c r="J12" s="2"/>
      <c r="K12" s="2"/>
      <c r="L12" s="2"/>
    </row>
    <row r="13" spans="1:12" x14ac:dyDescent="0.3">
      <c r="A13" s="2"/>
      <c r="B13" s="9"/>
      <c r="C13" s="2"/>
      <c r="D13" s="2"/>
      <c r="E13" s="10"/>
      <c r="F13" s="3"/>
      <c r="G13" s="2"/>
      <c r="H13" s="2"/>
      <c r="I13" s="2"/>
      <c r="J13" s="2"/>
      <c r="K13" s="2"/>
      <c r="L13" s="2"/>
    </row>
    <row r="14" spans="1:12" x14ac:dyDescent="0.3">
      <c r="A14" s="2"/>
      <c r="B14" s="11" t="str">
        <f>"LAG-Soll-Stunden "&amp;'Veränderliche Parameter'!B5</f>
        <v>LAG-Soll-Stunden 2024</v>
      </c>
      <c r="C14" s="2"/>
      <c r="D14" s="2"/>
      <c r="E14" s="6" t="s">
        <v>23</v>
      </c>
      <c r="F14" s="3"/>
      <c r="G14" s="2"/>
      <c r="H14" s="2"/>
      <c r="I14" s="2"/>
      <c r="J14" s="2"/>
      <c r="K14" s="2"/>
      <c r="L14" s="2"/>
    </row>
    <row r="15" spans="1:12" x14ac:dyDescent="0.3">
      <c r="A15" s="2"/>
      <c r="B15" s="11" t="s">
        <v>29</v>
      </c>
      <c r="C15" s="2"/>
      <c r="D15" s="2"/>
      <c r="E15" s="8">
        <v>1864</v>
      </c>
      <c r="F15" s="41" t="s">
        <v>59</v>
      </c>
      <c r="G15" s="2"/>
      <c r="H15" s="12"/>
      <c r="I15" s="2"/>
      <c r="J15" s="2"/>
      <c r="K15" s="2"/>
      <c r="L15" s="2"/>
    </row>
    <row r="16" spans="1:12" x14ac:dyDescent="0.3">
      <c r="A16" s="9"/>
      <c r="B16" s="2"/>
      <c r="C16" s="13"/>
      <c r="D16" s="13"/>
      <c r="E16" s="43"/>
      <c r="F16" s="9" t="s">
        <v>51</v>
      </c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3"/>
      <c r="G17" s="2"/>
      <c r="H17" s="2"/>
      <c r="I17" s="2"/>
      <c r="J17" s="2"/>
      <c r="K17" s="2"/>
      <c r="L17" s="2"/>
    </row>
    <row r="18" spans="1:12" x14ac:dyDescent="0.3">
      <c r="A18" s="2"/>
      <c r="B18" s="2"/>
      <c r="C18" s="2"/>
      <c r="D18" s="2"/>
      <c r="E18" s="2"/>
      <c r="F18" s="3"/>
      <c r="G18" s="6" t="s">
        <v>19</v>
      </c>
      <c r="H18" s="2"/>
      <c r="I18" s="2"/>
      <c r="J18" s="2"/>
      <c r="K18" s="2"/>
      <c r="L18" s="2"/>
    </row>
    <row r="19" spans="1:12" x14ac:dyDescent="0.3">
      <c r="A19" s="2"/>
      <c r="B19" s="11" t="s">
        <v>8</v>
      </c>
      <c r="C19" s="2"/>
      <c r="D19" s="2"/>
      <c r="E19" s="2"/>
      <c r="F19" s="3"/>
      <c r="G19" s="8">
        <v>0</v>
      </c>
      <c r="H19" s="2"/>
      <c r="I19" s="2"/>
      <c r="J19" s="2"/>
      <c r="K19" s="2"/>
      <c r="L19" s="2"/>
    </row>
    <row r="20" spans="1:12" x14ac:dyDescent="0.3">
      <c r="A20" s="2"/>
      <c r="B20" s="11" t="s">
        <v>9</v>
      </c>
      <c r="C20" s="2"/>
      <c r="D20" s="2"/>
      <c r="E20" s="2"/>
      <c r="F20" s="14" t="s">
        <v>25</v>
      </c>
      <c r="G20" s="8">
        <v>0</v>
      </c>
      <c r="H20" s="2"/>
      <c r="I20" s="2"/>
      <c r="J20" s="2"/>
      <c r="K20" s="2"/>
      <c r="L20" s="2"/>
    </row>
    <row r="21" spans="1:12" x14ac:dyDescent="0.3">
      <c r="A21" s="2"/>
      <c r="B21" s="11" t="s">
        <v>55</v>
      </c>
      <c r="C21" s="2"/>
      <c r="D21" s="2"/>
      <c r="E21" s="2"/>
      <c r="F21" s="14" t="s">
        <v>25</v>
      </c>
      <c r="G21" s="8">
        <v>0</v>
      </c>
      <c r="H21" s="2"/>
      <c r="I21" s="2"/>
      <c r="J21" s="2"/>
      <c r="K21" s="2"/>
      <c r="L21" s="2"/>
    </row>
    <row r="22" spans="1:12" x14ac:dyDescent="0.3">
      <c r="A22" s="2"/>
      <c r="B22" s="11" t="s">
        <v>56</v>
      </c>
      <c r="C22" s="2"/>
      <c r="D22" s="2"/>
      <c r="E22" s="2"/>
      <c r="F22" s="14" t="s">
        <v>25</v>
      </c>
      <c r="G22" s="8">
        <v>0</v>
      </c>
      <c r="H22" s="2"/>
      <c r="I22" s="2"/>
      <c r="J22" s="2"/>
      <c r="K22" s="2"/>
      <c r="L22" s="2"/>
    </row>
    <row r="23" spans="1:12" x14ac:dyDescent="0.3">
      <c r="A23" s="2"/>
      <c r="B23" s="11" t="s">
        <v>57</v>
      </c>
      <c r="C23" s="2"/>
      <c r="D23" s="2"/>
      <c r="E23" s="2"/>
      <c r="F23" s="14" t="s">
        <v>25</v>
      </c>
      <c r="G23" s="8">
        <v>0</v>
      </c>
      <c r="H23" s="15" t="str">
        <f>IF(G23&gt;0,"bitte der Sozialkasse die Ausfallstunden mitteilen,","  ")</f>
        <v xml:space="preserve">  </v>
      </c>
      <c r="I23" s="2"/>
      <c r="J23" s="2"/>
      <c r="K23" s="2"/>
      <c r="L23" s="2"/>
    </row>
    <row r="24" spans="1:12" x14ac:dyDescent="0.3">
      <c r="A24" s="2"/>
      <c r="B24" s="11" t="s">
        <v>10</v>
      </c>
      <c r="C24" s="2"/>
      <c r="D24" s="2"/>
      <c r="E24" s="2"/>
      <c r="F24" s="3"/>
      <c r="G24" s="17">
        <f>SUM(G19:G23)</f>
        <v>0</v>
      </c>
      <c r="H24" s="42" t="str">
        <f>IF(G24+(G29*7.8)&gt;='Veränderliche Parameter'!B7, "Vollzeit Dezember","Teilzeit Dezember")</f>
        <v>Teilzeit Dezember</v>
      </c>
      <c r="I24" s="2"/>
      <c r="J24" s="2"/>
      <c r="K24" s="2"/>
      <c r="L24" s="2"/>
    </row>
    <row r="25" spans="1:12" x14ac:dyDescent="0.3">
      <c r="A25" s="2"/>
      <c r="B25" s="2"/>
      <c r="C25" s="2"/>
      <c r="D25" s="2"/>
      <c r="E25" s="2"/>
      <c r="F25" s="3"/>
      <c r="G25" s="18"/>
      <c r="H25" s="2">
        <v>0</v>
      </c>
      <c r="I25" s="2"/>
      <c r="J25" s="2"/>
      <c r="K25" s="2"/>
      <c r="L25" s="2"/>
    </row>
    <row r="26" spans="1:12" x14ac:dyDescent="0.3">
      <c r="A26" s="2"/>
      <c r="B26" s="11" t="s">
        <v>11</v>
      </c>
      <c r="C26" s="2"/>
      <c r="D26" s="2"/>
      <c r="E26" s="2"/>
      <c r="F26" s="3"/>
      <c r="G26" s="8">
        <v>140</v>
      </c>
      <c r="H26" s="16" t="str">
        <f>"(140 Std. bei Beschäftigung 01.12.-31.12."&amp;'Veränderliche Parameter'!B5</f>
        <v>(140 Std. bei Beschäftigung 01.12.-31.12.2024</v>
      </c>
      <c r="I26" s="2"/>
      <c r="J26" s="2"/>
      <c r="K26" s="2"/>
      <c r="L26" s="2"/>
    </row>
    <row r="27" spans="1:12" x14ac:dyDescent="0.3">
      <c r="A27" s="2"/>
      <c r="B27" s="2"/>
      <c r="C27" s="2"/>
      <c r="D27" s="2"/>
      <c r="E27" s="2"/>
      <c r="F27" s="3"/>
      <c r="G27" s="2"/>
      <c r="H27" s="16" t="s">
        <v>48</v>
      </c>
      <c r="I27" s="2"/>
      <c r="J27" s="2"/>
      <c r="K27" s="2"/>
      <c r="L27" s="2"/>
    </row>
    <row r="28" spans="1:12" x14ac:dyDescent="0.3">
      <c r="A28" s="2"/>
      <c r="B28" s="2"/>
      <c r="C28" s="2"/>
      <c r="D28" s="2"/>
      <c r="E28" s="2"/>
      <c r="F28" s="3"/>
      <c r="G28" s="2"/>
      <c r="H28" s="16"/>
      <c r="I28" s="2"/>
      <c r="J28" s="2"/>
      <c r="K28" s="2"/>
      <c r="L28" s="2"/>
    </row>
    <row r="29" spans="1:12" x14ac:dyDescent="0.3">
      <c r="A29" s="2"/>
      <c r="B29" s="11" t="s">
        <v>12</v>
      </c>
      <c r="C29" s="2"/>
      <c r="D29" s="2"/>
      <c r="E29" s="2"/>
      <c r="F29" s="3"/>
      <c r="G29" s="19">
        <v>0</v>
      </c>
      <c r="H29" s="16" t="s">
        <v>54</v>
      </c>
      <c r="I29" s="2"/>
      <c r="J29" s="2"/>
      <c r="K29" s="2"/>
      <c r="L29" s="2"/>
    </row>
    <row r="30" spans="1:12" x14ac:dyDescent="0.3">
      <c r="A30" s="16"/>
      <c r="B30" s="2"/>
      <c r="C30" s="2"/>
      <c r="D30" s="2"/>
      <c r="E30" s="2"/>
      <c r="F30" s="3"/>
      <c r="G30" s="16"/>
      <c r="H30" s="16" t="s">
        <v>27</v>
      </c>
      <c r="I30" s="2"/>
      <c r="J30" s="2"/>
      <c r="K30" s="2"/>
      <c r="L30" s="2"/>
    </row>
    <row r="31" spans="1:12" x14ac:dyDescent="0.3">
      <c r="A31" s="16"/>
      <c r="B31" s="2"/>
      <c r="C31" s="2"/>
      <c r="D31" s="2"/>
      <c r="E31" s="2"/>
      <c r="F31" s="3"/>
      <c r="G31" s="16"/>
      <c r="H31" s="16"/>
      <c r="I31" s="2"/>
      <c r="J31" s="2"/>
      <c r="K31" s="2"/>
      <c r="L31" s="2"/>
    </row>
    <row r="32" spans="1:12" x14ac:dyDescent="0.3">
      <c r="A32" s="2"/>
      <c r="B32" s="2"/>
      <c r="C32" s="20">
        <f>E12</f>
        <v>0</v>
      </c>
      <c r="D32" s="21" t="s">
        <v>20</v>
      </c>
      <c r="E32" s="20">
        <f>G24</f>
        <v>0</v>
      </c>
      <c r="F32" s="10"/>
      <c r="G32" s="18"/>
      <c r="H32" s="2"/>
      <c r="I32" s="2"/>
      <c r="J32" s="2"/>
      <c r="K32" s="2"/>
      <c r="L32" s="2"/>
    </row>
    <row r="33" spans="1:12" ht="15.6" x14ac:dyDescent="0.3">
      <c r="A33" s="2"/>
      <c r="B33" s="22" t="s">
        <v>13</v>
      </c>
      <c r="C33" s="23" t="s">
        <v>17</v>
      </c>
      <c r="D33" s="2"/>
      <c r="E33" s="18"/>
      <c r="F33" s="10"/>
      <c r="G33" s="18"/>
      <c r="H33" s="2"/>
      <c r="I33" s="2"/>
      <c r="J33" s="2"/>
      <c r="K33" s="2"/>
      <c r="L33" s="2"/>
    </row>
    <row r="34" spans="1:12" x14ac:dyDescent="0.3">
      <c r="A34" s="2"/>
      <c r="B34" s="2"/>
      <c r="C34" s="20">
        <f>E15</f>
        <v>1864</v>
      </c>
      <c r="D34" s="21" t="s">
        <v>20</v>
      </c>
      <c r="E34" s="20">
        <f>MIN(165,G26)</f>
        <v>140</v>
      </c>
      <c r="F34" s="24" t="s">
        <v>26</v>
      </c>
      <c r="G34" s="20">
        <f>MIN('Veränderliche Parameter'!B11*7.8,G29*7.8)</f>
        <v>0</v>
      </c>
      <c r="H34" s="2"/>
      <c r="I34" s="2"/>
      <c r="J34" s="2"/>
      <c r="K34" s="2"/>
      <c r="L34" s="2"/>
    </row>
    <row r="35" spans="1:12" x14ac:dyDescent="0.3">
      <c r="A35" s="2"/>
      <c r="B35" s="2"/>
      <c r="C35" s="18"/>
      <c r="D35" s="2"/>
      <c r="E35" s="13"/>
      <c r="F35" s="3"/>
      <c r="G35" s="2"/>
      <c r="H35" s="2"/>
      <c r="I35" s="2"/>
      <c r="J35" s="2"/>
      <c r="K35" s="2"/>
      <c r="L35" s="2"/>
    </row>
    <row r="36" spans="1:12" x14ac:dyDescent="0.3">
      <c r="A36" s="2"/>
      <c r="B36" s="2"/>
      <c r="C36" s="18"/>
      <c r="D36" s="2"/>
      <c r="E36" s="3"/>
      <c r="F36" s="3"/>
      <c r="G36" s="2"/>
      <c r="H36" s="2"/>
      <c r="I36" s="2"/>
      <c r="J36" s="2"/>
      <c r="K36" s="2"/>
      <c r="L36" s="2"/>
    </row>
    <row r="37" spans="1:12" x14ac:dyDescent="0.3">
      <c r="A37" s="2"/>
      <c r="B37" s="2"/>
      <c r="C37" s="20">
        <f>C32+E32</f>
        <v>0</v>
      </c>
      <c r="D37" s="2"/>
      <c r="E37" s="3"/>
      <c r="F37" s="13"/>
      <c r="G37" s="3"/>
      <c r="H37" s="2"/>
      <c r="I37" s="2"/>
      <c r="J37" s="2"/>
      <c r="K37" s="2"/>
      <c r="L37" s="2"/>
    </row>
    <row r="38" spans="1:12" ht="15.6" x14ac:dyDescent="0.3">
      <c r="A38" s="2"/>
      <c r="B38" s="3" t="s">
        <v>14</v>
      </c>
      <c r="C38" s="23" t="s">
        <v>18</v>
      </c>
      <c r="D38" s="21" t="s">
        <v>21</v>
      </c>
      <c r="E38" s="25">
        <f>IF(OR(H38&gt;=100%,G38&gt;=100%),100%,G38)</f>
        <v>0</v>
      </c>
      <c r="F38" s="3"/>
      <c r="G38" s="26">
        <f>ROUND(C37/C39,4)</f>
        <v>0</v>
      </c>
      <c r="H38" s="37">
        <f>(G24+G29*7.8)/G26</f>
        <v>0</v>
      </c>
      <c r="I38" s="2"/>
      <c r="J38" s="2"/>
      <c r="K38" s="2"/>
      <c r="L38" s="2"/>
    </row>
    <row r="39" spans="1:12" x14ac:dyDescent="0.3">
      <c r="A39" s="2"/>
      <c r="B39" s="2"/>
      <c r="C39" s="20">
        <f>C34+E34-G34</f>
        <v>2004</v>
      </c>
      <c r="D39" s="13"/>
      <c r="E39" s="13"/>
      <c r="F39" s="27"/>
      <c r="G39" s="3"/>
      <c r="H39" s="2"/>
      <c r="I39" s="2"/>
      <c r="J39" s="2"/>
      <c r="K39" s="2"/>
      <c r="L39" s="2"/>
    </row>
    <row r="40" spans="1:12" x14ac:dyDescent="0.3">
      <c r="A40" s="2"/>
      <c r="B40" s="2"/>
      <c r="C40" s="2"/>
      <c r="D40" s="2"/>
      <c r="E40" s="2"/>
      <c r="F40" s="3"/>
      <c r="G40" s="2"/>
      <c r="H40" s="2"/>
      <c r="I40" s="2"/>
      <c r="J40" s="2"/>
      <c r="K40" s="2"/>
      <c r="L40" s="2"/>
    </row>
    <row r="41" spans="1:12" x14ac:dyDescent="0.3">
      <c r="A41" s="36" t="s">
        <v>5</v>
      </c>
      <c r="B41" s="2"/>
      <c r="C41" s="2"/>
      <c r="D41" s="30">
        <v>0</v>
      </c>
      <c r="E41" s="2"/>
      <c r="F41" s="2"/>
      <c r="G41" s="2"/>
      <c r="H41" s="2"/>
      <c r="I41" s="2"/>
      <c r="J41" s="2"/>
      <c r="K41" s="2"/>
      <c r="L41" s="2"/>
    </row>
    <row r="42" spans="1:12" x14ac:dyDescent="0.3">
      <c r="A42" s="2"/>
      <c r="B42" s="2"/>
      <c r="C42" s="2"/>
      <c r="D42" s="28"/>
      <c r="E42" s="28"/>
      <c r="F42" s="2"/>
      <c r="G42" s="2"/>
      <c r="H42" s="2"/>
      <c r="I42" s="2"/>
      <c r="J42" s="2"/>
      <c r="K42" s="2"/>
      <c r="L42" s="2"/>
    </row>
    <row r="43" spans="1:12" x14ac:dyDescent="0.3">
      <c r="A43" s="2"/>
      <c r="B43" s="2"/>
      <c r="C43" s="2"/>
      <c r="D43" s="29" t="s">
        <v>19</v>
      </c>
      <c r="E43" s="29" t="s">
        <v>22</v>
      </c>
      <c r="F43" s="21" t="s">
        <v>24</v>
      </c>
      <c r="G43" s="2"/>
      <c r="H43" s="2"/>
      <c r="I43" s="2"/>
      <c r="J43" s="2"/>
      <c r="K43" s="2"/>
      <c r="L43" s="2"/>
    </row>
    <row r="44" spans="1:12" x14ac:dyDescent="0.3">
      <c r="A44" s="34" t="s">
        <v>6</v>
      </c>
      <c r="B44" s="2"/>
      <c r="C44" s="2"/>
      <c r="D44" s="38" t="str">
        <f>IF(OR(H38&gt;=100%,G38&gt;=100%),ROUND(MIN('Veränderliche Parameter'!B10,ROUNDUP($D41,1))*7.8*'Veränderliche Parameter'!B8,2)," ")</f>
        <v xml:space="preserve"> </v>
      </c>
      <c r="E44" s="38" t="str">
        <f>IF(OR(H38&gt;=100%,G38&gt;=100%),ROUND(MIN('Veränderliche Parameter'!B10,ROUNDUP($D41,1))*7.8*'Veränderliche Parameter'!B9,2)," ")</f>
        <v xml:space="preserve"> </v>
      </c>
      <c r="F44" s="38" t="str">
        <f>IF(OR(H38&gt;=100%,G38&gt;=100%),D44+E44," ")</f>
        <v xml:space="preserve"> </v>
      </c>
      <c r="G44" s="2"/>
      <c r="H44" s="2"/>
      <c r="I44" s="2"/>
      <c r="J44" s="2"/>
      <c r="K44" s="2"/>
      <c r="L44" s="2"/>
    </row>
    <row r="45" spans="1:12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3">
      <c r="A46" s="35" t="s">
        <v>7</v>
      </c>
      <c r="B46" s="2"/>
      <c r="C46" s="2"/>
      <c r="D46" s="38">
        <f>IF(AND(H38&lt;100%,G38&lt;100%),ROUND(MIN('Veränderliche Parameter'!B10,ROUNDUP($D41,1))*7.8*'Veränderliche Parameter'!B8*E38,2)," ")</f>
        <v>0</v>
      </c>
      <c r="E46" s="38">
        <f>IF(AND(H38&lt;100%,G38&lt;100%),ROUND(MIN('Veränderliche Parameter'!B10,ROUNDUP($D41,1))*7.8*'Veränderliche Parameter'!B9*E38,2)," ")</f>
        <v>0</v>
      </c>
      <c r="F46" s="38">
        <f>IF(AND(H38&lt;100%,G38&lt;100%),D46+E46," ")</f>
        <v>0</v>
      </c>
      <c r="G46" s="2"/>
      <c r="H46" s="2"/>
      <c r="I46" s="2"/>
      <c r="J46" s="2"/>
      <c r="K46" s="2"/>
      <c r="L46" s="2"/>
    </row>
    <row r="47" spans="1:12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3">
      <c r="A49" s="40"/>
      <c r="B49" s="40"/>
      <c r="C49" s="40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3">
      <c r="A50" s="39" t="s">
        <v>50</v>
      </c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3">
      <c r="A51" s="39" t="s">
        <v>49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100" spans="4:6" x14ac:dyDescent="0.3">
      <c r="D100" s="33">
        <f>ROUND(MIN(25,ROUNDUP($D41,1))*7.8*4,2)</f>
        <v>0</v>
      </c>
      <c r="E100" s="33">
        <f>ROUND(MIN(25,ROUNDUP($D41,1))*7.8,2)</f>
        <v>0</v>
      </c>
      <c r="F100" s="33">
        <f>D100+E100</f>
        <v>0</v>
      </c>
    </row>
  </sheetData>
  <sheetProtection password="C250" sheet="1" objects="1" scenarios="1"/>
  <mergeCells count="2">
    <mergeCell ref="A3:B3"/>
    <mergeCell ref="C3:D3"/>
  </mergeCells>
  <conditionalFormatting sqref="H24">
    <cfRule type="containsText" dxfId="3" priority="3" operator="containsText" text="Vollzeit Dezember">
      <formula>NOT(ISERROR(SEARCH("Vollzeit Dezember",H24)))</formula>
    </cfRule>
    <cfRule type="containsText" dxfId="2" priority="4" operator="containsText" text="Teilzeit Dezember">
      <formula>NOT(ISERROR(SEARCH("Teilzeit Dezember",H24)))</formula>
    </cfRule>
    <cfRule type="cellIs" dxfId="1" priority="5" operator="equal">
      <formula>"Anspruch Teilzeit"</formula>
    </cfRule>
    <cfRule type="cellIs" dxfId="0" priority="6" operator="equal">
      <formula>"Anspruch Teilzeit"</formula>
    </cfRule>
  </conditionalFormatting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7" sqref="B17"/>
    </sheetView>
  </sheetViews>
  <sheetFormatPr baseColWidth="10" defaultRowHeight="14.4" x14ac:dyDescent="0.3"/>
  <cols>
    <col min="1" max="1" width="49.5546875" customWidth="1"/>
    <col min="2" max="2" width="20.33203125" customWidth="1"/>
  </cols>
  <sheetData>
    <row r="1" spans="1:3" x14ac:dyDescent="0.3">
      <c r="A1" t="s">
        <v>30</v>
      </c>
    </row>
    <row r="3" spans="1:3" x14ac:dyDescent="0.3">
      <c r="A3" t="s">
        <v>33</v>
      </c>
      <c r="B3" t="s">
        <v>34</v>
      </c>
      <c r="C3" t="s">
        <v>35</v>
      </c>
    </row>
    <row r="4" spans="1:3" x14ac:dyDescent="0.3">
      <c r="A4" t="s">
        <v>31</v>
      </c>
      <c r="B4" s="31" t="s">
        <v>58</v>
      </c>
      <c r="C4" t="s">
        <v>36</v>
      </c>
    </row>
    <row r="5" spans="1:3" x14ac:dyDescent="0.3">
      <c r="A5" t="s">
        <v>32</v>
      </c>
      <c r="B5" s="31">
        <v>2024</v>
      </c>
      <c r="C5" t="s">
        <v>40</v>
      </c>
    </row>
    <row r="6" spans="1:3" x14ac:dyDescent="0.3">
      <c r="A6" t="s">
        <v>37</v>
      </c>
      <c r="B6" s="31">
        <v>1864</v>
      </c>
      <c r="C6" t="s">
        <v>38</v>
      </c>
    </row>
    <row r="7" spans="1:3" x14ac:dyDescent="0.3">
      <c r="A7" t="s">
        <v>39</v>
      </c>
      <c r="B7" s="31">
        <v>140</v>
      </c>
      <c r="C7" t="s">
        <v>41</v>
      </c>
    </row>
    <row r="8" spans="1:3" x14ac:dyDescent="0.3">
      <c r="A8" t="s">
        <v>42</v>
      </c>
      <c r="B8" s="31">
        <v>4</v>
      </c>
      <c r="C8" t="s">
        <v>44</v>
      </c>
    </row>
    <row r="9" spans="1:3" x14ac:dyDescent="0.3">
      <c r="A9" t="s">
        <v>43</v>
      </c>
      <c r="B9" s="31">
        <v>1</v>
      </c>
      <c r="C9" t="s">
        <v>45</v>
      </c>
    </row>
    <row r="10" spans="1:3" x14ac:dyDescent="0.3">
      <c r="A10" t="s">
        <v>46</v>
      </c>
      <c r="B10" s="31">
        <v>26.9</v>
      </c>
      <c r="C10" t="s">
        <v>47</v>
      </c>
    </row>
    <row r="11" spans="1:3" x14ac:dyDescent="0.3">
      <c r="A11" t="s">
        <v>52</v>
      </c>
      <c r="B11" s="31">
        <v>18</v>
      </c>
      <c r="C11" t="s">
        <v>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Teilzeitgradrechner</vt:lpstr>
      <vt:lpstr>Veränderliche Parameter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Häusele Dr., Stefan</dc:creator>
  <cp:lastModifiedBy>Häusele Dr., Stefan</cp:lastModifiedBy>
  <dcterms:created xsi:type="dcterms:W3CDTF">2019-11-01T08:33:56Z</dcterms:created>
  <dcterms:modified xsi:type="dcterms:W3CDTF">2024-11-06T16:22:15Z</dcterms:modified>
</cp:coreProperties>
</file>